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L:\GEATE\COATU\Simuladores\IR\"/>
    </mc:Choice>
  </mc:AlternateContent>
  <xr:revisionPtr revIDLastSave="0" documentId="13_ncr:1_{F15C4518-A476-4611-ACA1-B25BBE5B229C}" xr6:coauthVersionLast="36" xr6:coauthVersionMax="36" xr10:uidLastSave="{00000000-0000-0000-0000-000000000000}"/>
  <bookViews>
    <workbookView xWindow="0" yWindow="0" windowWidth="28800" windowHeight="13905" tabRatio="498" xr2:uid="{00000000-000D-0000-FFFF-FFFF00000000}"/>
  </bookViews>
  <sheets>
    <sheet name="Simulador IR" sheetId="3" r:id="rId1"/>
    <sheet name="Apoio" sheetId="1" r:id="rId2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4" i="1" l="1"/>
  <c r="B12" i="1"/>
  <c r="F38" i="3" l="1"/>
  <c r="F40" i="3" s="1"/>
  <c r="D38" i="3"/>
  <c r="F36" i="3"/>
  <c r="D36" i="3"/>
  <c r="D32" i="3"/>
  <c r="F32" i="3" s="1"/>
  <c r="F15" i="3"/>
  <c r="F34" i="3" l="1"/>
  <c r="F42" i="3" s="1"/>
  <c r="F44" i="3" s="1"/>
  <c r="B13" i="1"/>
  <c r="D34" i="3"/>
  <c r="F26" i="3" l="1"/>
  <c r="B17" i="1"/>
  <c r="B18" i="1" s="1"/>
  <c r="D42" i="3"/>
  <c r="D44" i="3" s="1"/>
  <c r="D46" i="3" l="1"/>
  <c r="F46" i="3"/>
</calcChain>
</file>

<file path=xl/sharedStrings.xml><?xml version="1.0" encoding="utf-8"?>
<sst xmlns="http://schemas.openxmlformats.org/spreadsheetml/2006/main" count="45" uniqueCount="39">
  <si>
    <t>Base de cálculo anual em R$</t>
  </si>
  <si>
    <t>Alíquota %</t>
  </si>
  <si>
    <t>Parcela a deduzir do imposto em R$</t>
  </si>
  <si>
    <t>Acima de 55.976,16</t>
  </si>
  <si>
    <t>Dedução por Dependente:</t>
  </si>
  <si>
    <t>Limite anual individual de despesa com instrução:</t>
  </si>
  <si>
    <t>Renda anual (12 salários):</t>
  </si>
  <si>
    <t>Deduções</t>
  </si>
  <si>
    <t>Contribuições</t>
  </si>
  <si>
    <t>Base de cálculo sem Facultativa</t>
  </si>
  <si>
    <t>Imposto Devido</t>
  </si>
  <si>
    <t>Informações para Simulação - Dados Anuais</t>
  </si>
  <si>
    <t>Quantidade de dependentes:</t>
  </si>
  <si>
    <t>Limite de dedução (anual):</t>
  </si>
  <si>
    <t>-</t>
  </si>
  <si>
    <t>Base de Cálculo do IR:</t>
  </si>
  <si>
    <t>Despesas médicas - anual:</t>
  </si>
  <si>
    <t>Despesas com ensino - anual:</t>
  </si>
  <si>
    <t>Contribuições à previdência oficial (RPPS) - anual:</t>
  </si>
  <si>
    <t>Pensão alimentícia - anual:</t>
  </si>
  <si>
    <t>Total das contribuições regulares à Funpresp - anual:</t>
  </si>
  <si>
    <t>Total das contribuições facultativas à Funpresp, incluindo PAR - anual:</t>
  </si>
  <si>
    <t>Situação Atual</t>
  </si>
  <si>
    <t>Simulação</t>
  </si>
  <si>
    <t>Total de Deduções</t>
  </si>
  <si>
    <t>Contribuições Regulares realizadas:</t>
  </si>
  <si>
    <t>Contribuições Facultativas realizadas:</t>
  </si>
  <si>
    <t>Contribuições Facultativas para obter o máximo de benefício fiscal:</t>
  </si>
  <si>
    <t>Base de Cálculo do IR (líquida):</t>
  </si>
  <si>
    <t>Imposto Devido:</t>
  </si>
  <si>
    <t>(Declaração de IRPF Completa)</t>
  </si>
  <si>
    <t>Benefício Fiscal após contribuições previdenciárias:</t>
  </si>
  <si>
    <r>
      <rPr>
        <sz val="7.5"/>
        <color rgb="FF56697B"/>
        <rFont val="Calibri"/>
        <family val="2"/>
        <charset val="1"/>
      </rPr>
      <t xml:space="preserve">1. Os resultados aqui apresentados são apenas uma simulação calculada com os valores que você incluiu. 
A simulação servirá para você avaliar o benefício fiscal que pode alcançar com a previdência complementar da Funpresp. Você poderá alterar os valores da simulação, em especial da contribuição facultativa, para conferir outros resultados.
2. Considerando a contribuição atual (anual) mais a contribuição facultativa indicada. 
</t>
    </r>
    <r>
      <rPr>
        <b/>
        <sz val="7.5"/>
        <color rgb="FF56697B"/>
        <rFont val="Calibri"/>
        <family val="2"/>
        <charset val="1"/>
      </rPr>
      <t>3. Benefício fiscal corresponde à economia sobre o imposto de renda que você terá com base no valor da contribuição para sua reserva previdenciária na FUNPRESP.</t>
    </r>
  </si>
  <si>
    <t>fonte:</t>
  </si>
  <si>
    <t>A partir do mês de maio do ano-calendário de 2025:</t>
  </si>
  <si>
    <t>Renda anual (incluindo 13º salário):</t>
  </si>
  <si>
    <t>https://www.gov.br/receitafederal/pt-br/assuntos/meu-imposto-de-renda/tabelas/2026</t>
  </si>
  <si>
    <t> LEI Nº 15.191, DE 11 DE AGOSTO DE 2025</t>
  </si>
  <si>
    <t>A Lei alterou a medida provisória 1294 de 11/04/2025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</si>
</sst>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.00_-;\-* #,##0.00_-;_-* \-??_-;_-@_-"/>
    <numFmt numFmtId="166" formatCode="_-&quot;R$ &quot;* #,##0.00_-;&quot;-R$ &quot;* #,##0.00_-;_-&quot;R$ &quot;* \-??_-;_-@_-"/>
  </numFmts>
  <fonts count="24" x14ac:knownFonts="1">
    <font>
      <sz val="11"/>
      <color rgb="FF000000"/>
      <name val="Calibri"/>
      <family val="2"/>
      <charset val="1"/>
    </font>
    <font>
      <b/>
      <sz val="9"/>
      <color rgb="FF515151"/>
      <name val="Arial"/>
      <family val="2"/>
      <charset val="1"/>
    </font>
    <font>
      <sz val="9"/>
      <color rgb="FF51515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002060"/>
      <name val="Calibri"/>
      <family val="2"/>
      <charset val="1"/>
    </font>
    <font>
      <b/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7.5"/>
      <color rgb="FF000000"/>
      <name val="Calibri"/>
      <family val="2"/>
      <charset val="1"/>
    </font>
    <font>
      <b/>
      <sz val="20"/>
      <color rgb="FF4A5B6C"/>
      <name val="Calibri"/>
      <family val="2"/>
      <charset val="1"/>
    </font>
    <font>
      <b/>
      <sz val="14"/>
      <color rgb="FF4A5B6C"/>
      <name val="Calibri"/>
      <family val="2"/>
      <charset val="1"/>
    </font>
    <font>
      <sz val="12"/>
      <color rgb="FF4A5B6C"/>
      <name val="Calibri"/>
      <family val="2"/>
      <charset val="1"/>
    </font>
    <font>
      <b/>
      <sz val="12"/>
      <color rgb="FF4A5B6C"/>
      <name val="Calibri"/>
      <family val="2"/>
      <charset val="1"/>
    </font>
    <font>
      <sz val="10"/>
      <color rgb="FF4A5B6C"/>
      <name val="Calibri"/>
      <family val="2"/>
      <charset val="1"/>
    </font>
    <font>
      <sz val="12"/>
      <color rgb="FF56697B"/>
      <name val="Calibri"/>
      <family val="2"/>
      <charset val="1"/>
    </font>
    <font>
      <b/>
      <sz val="12"/>
      <color rgb="FFEA664F"/>
      <name val="Calibri"/>
      <family val="2"/>
      <charset val="1"/>
    </font>
    <font>
      <sz val="12"/>
      <color rgb="FFEA664F"/>
      <name val="Calibri"/>
      <family val="2"/>
      <charset val="1"/>
    </font>
    <font>
      <sz val="8"/>
      <color rgb="FF4A5B6C"/>
      <name val="Calibri"/>
      <family val="2"/>
      <charset val="1"/>
    </font>
    <font>
      <sz val="7.5"/>
      <color rgb="FF56697B"/>
      <name val="Calibri"/>
      <family val="2"/>
      <charset val="1"/>
    </font>
    <font>
      <b/>
      <sz val="7.5"/>
      <color rgb="FF56697B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sz val="14"/>
      <color rgb="FF16293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CBD869"/>
        <bgColor rgb="FFBFBFBF"/>
      </patternFill>
    </fill>
    <fill>
      <patternFill patternType="solid">
        <fgColor rgb="FFEEECE1"/>
        <bgColor rgb="FFDBEEF4"/>
      </patternFill>
    </fill>
    <fill>
      <patternFill patternType="solid">
        <fgColor rgb="FF83C081"/>
        <bgColor rgb="FFBFBFBF"/>
      </patternFill>
    </fill>
    <fill>
      <patternFill patternType="solid">
        <fgColor rgb="FFCBD86A"/>
        <bgColor rgb="FFBFBFBF"/>
      </patternFill>
    </fill>
  </fills>
  <borders count="7">
    <border>
      <left/>
      <right/>
      <top/>
      <bottom/>
      <diagonal/>
    </border>
    <border>
      <left style="thin">
        <color rgb="FF515151"/>
      </left>
      <right style="thin">
        <color rgb="FF515151"/>
      </right>
      <top style="thin">
        <color rgb="FF515151"/>
      </top>
      <bottom style="thin">
        <color rgb="FF51515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65" fontId="21" fillId="0" borderId="0" applyBorder="0" applyProtection="0"/>
    <xf numFmtId="166" fontId="21" fillId="0" borderId="0" applyBorder="0" applyProtection="0"/>
    <xf numFmtId="9" fontId="21" fillId="0" borderId="0" applyBorder="0" applyProtection="0"/>
    <xf numFmtId="0" fontId="22" fillId="0" borderId="0" applyNumberForma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/>
    <xf numFmtId="0" fontId="3" fillId="2" borderId="2" xfId="0" applyFont="1" applyFill="1" applyBorder="1" applyAlignment="1">
      <alignment wrapText="1"/>
    </xf>
    <xf numFmtId="0" fontId="4" fillId="0" borderId="2" xfId="0" applyFont="1" applyBorder="1"/>
    <xf numFmtId="166" fontId="5" fillId="0" borderId="2" xfId="2" applyFont="1" applyBorder="1" applyAlignment="1" applyProtection="1"/>
    <xf numFmtId="166" fontId="0" fillId="2" borderId="0" xfId="0" applyNumberFormat="1" applyFill="1"/>
    <xf numFmtId="0" fontId="7" fillId="0" borderId="0" xfId="0" applyFont="1"/>
    <xf numFmtId="166" fontId="7" fillId="0" borderId="0" xfId="0" applyNumberFormat="1" applyFont="1"/>
    <xf numFmtId="10" fontId="7" fillId="0" borderId="0" xfId="3" applyNumberFormat="1" applyFont="1" applyBorder="1" applyAlignment="1" applyProtection="1"/>
    <xf numFmtId="0" fontId="9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166" fontId="14" fillId="0" borderId="0" xfId="2" applyFont="1" applyBorder="1" applyAlignment="1" applyProtection="1">
      <alignment horizontal="right"/>
    </xf>
    <xf numFmtId="0" fontId="13" fillId="0" borderId="0" xfId="0" applyFont="1" applyAlignment="1"/>
    <xf numFmtId="0" fontId="8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/>
    <xf numFmtId="0" fontId="12" fillId="0" borderId="5" xfId="0" applyFont="1" applyBorder="1"/>
    <xf numFmtId="166" fontId="13" fillId="0" borderId="5" xfId="2" applyFont="1" applyBorder="1" applyAlignment="1" applyProtection="1"/>
    <xf numFmtId="0" fontId="7" fillId="0" borderId="5" xfId="0" applyFont="1" applyBorder="1"/>
    <xf numFmtId="166" fontId="16" fillId="0" borderId="5" xfId="2" applyFont="1" applyBorder="1" applyAlignment="1" applyProtection="1"/>
    <xf numFmtId="0" fontId="16" fillId="0" borderId="0" xfId="0" applyFont="1"/>
    <xf numFmtId="0" fontId="17" fillId="0" borderId="5" xfId="0" applyFont="1" applyBorder="1"/>
    <xf numFmtId="0" fontId="17" fillId="0" borderId="0" xfId="0" applyFont="1"/>
    <xf numFmtId="0" fontId="13" fillId="0" borderId="0" xfId="0" applyFont="1" applyAlignment="1">
      <alignment horizontal="left" vertical="top" wrapText="1"/>
    </xf>
    <xf numFmtId="165" fontId="16" fillId="0" borderId="5" xfId="1" applyFont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166" fontId="16" fillId="4" borderId="5" xfId="2" applyFont="1" applyFill="1" applyBorder="1" applyAlignment="1" applyProtection="1">
      <alignment vertical="center"/>
    </xf>
    <xf numFmtId="0" fontId="18" fillId="0" borderId="0" xfId="0" applyFont="1" applyAlignment="1">
      <alignment vertical="top"/>
    </xf>
    <xf numFmtId="0" fontId="13" fillId="0" borderId="0" xfId="0" applyFont="1" applyAlignment="1">
      <alignment wrapText="1"/>
    </xf>
    <xf numFmtId="166" fontId="6" fillId="3" borderId="6" xfId="2" applyFont="1" applyFill="1" applyBorder="1" applyAlignment="1" applyProtection="1">
      <alignment vertical="center"/>
    </xf>
    <xf numFmtId="0" fontId="6" fillId="0" borderId="0" xfId="0" applyFont="1" applyAlignment="1">
      <alignment vertical="center"/>
    </xf>
    <xf numFmtId="43" fontId="0" fillId="2" borderId="0" xfId="0" applyNumberFormat="1" applyFill="1"/>
    <xf numFmtId="166" fontId="13" fillId="5" borderId="3" xfId="2" applyFont="1" applyFill="1" applyBorder="1" applyAlignment="1" applyProtection="1">
      <protection locked="0"/>
    </xf>
    <xf numFmtId="0" fontId="13" fillId="5" borderId="3" xfId="0" applyFont="1" applyFill="1" applyBorder="1" applyAlignment="1" applyProtection="1">
      <alignment horizontal="right"/>
      <protection locked="0"/>
    </xf>
    <xf numFmtId="166" fontId="6" fillId="6" borderId="6" xfId="2" applyFont="1" applyFill="1" applyBorder="1" applyAlignment="1" applyProtection="1">
      <alignment vertical="center"/>
    </xf>
    <xf numFmtId="0" fontId="22" fillId="2" borderId="0" xfId="4" applyFill="1"/>
    <xf numFmtId="43" fontId="7" fillId="0" borderId="0" xfId="0" applyNumberFormat="1" applyFont="1"/>
    <xf numFmtId="0" fontId="23" fillId="0" borderId="0" xfId="0" applyFont="1"/>
    <xf numFmtId="4" fontId="2" fillId="0" borderId="1" xfId="0" applyNumberFormat="1" applyFont="1" applyFill="1" applyBorder="1" applyAlignment="1">
      <alignment horizontal="center" vertical="top" wrapText="1"/>
    </xf>
    <xf numFmtId="164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165" fontId="2" fillId="0" borderId="2" xfId="1" applyFont="1" applyFill="1" applyBorder="1" applyAlignment="1" applyProtection="1">
      <alignment horizontal="center" vertical="center" wrapText="1"/>
    </xf>
    <xf numFmtId="166" fontId="5" fillId="0" borderId="2" xfId="2" applyFont="1" applyFill="1" applyBorder="1" applyAlignment="1" applyProtection="1"/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 vertical="center" wrapText="1"/>
    </xf>
    <xf numFmtId="0" fontId="22" fillId="0" borderId="0" xfId="4"/>
  </cellXfs>
  <cellStyles count="5">
    <cellStyle name="Hiperlink" xfId="4" builtinId="8"/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F6228"/>
      <rgbColor rgb="FF800080"/>
      <rgbColor rgb="FF008080"/>
      <rgbColor rgb="FFBFBFBF"/>
      <rgbColor rgb="FF4A5B6C"/>
      <rgbColor rgb="FF9999FF"/>
      <rgbColor rgb="FF993366"/>
      <rgbColor rgb="FFEEECE1"/>
      <rgbColor rgb="FFDBEEF4"/>
      <rgbColor rgb="FF660066"/>
      <rgbColor rgb="FFEA664F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BD869"/>
      <rgbColor rgb="FF3366FF"/>
      <rgbColor rgb="FF33CCCC"/>
      <rgbColor rgb="FF99CC00"/>
      <rgbColor rgb="FFFFCC00"/>
      <rgbColor rgb="FFFF9900"/>
      <rgbColor rgb="FFFF6600"/>
      <rgbColor rgb="FF56697B"/>
      <rgbColor rgb="FF969696"/>
      <rgbColor rgb="FF002060"/>
      <rgbColor rgb="FF339966"/>
      <rgbColor rgb="FF003300"/>
      <rgbColor rgb="FF515151"/>
      <rgbColor rgb="FF993300"/>
      <rgbColor rgb="FF993366"/>
      <rgbColor rgb="FF1F497D"/>
      <rgbColor rgb="FF231F2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3C081"/>
      <color rgb="FFCBD86A"/>
      <color rgb="FF4BB2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3</xdr:row>
      <xdr:rowOff>19080</xdr:rowOff>
    </xdr:from>
    <xdr:to>
      <xdr:col>6</xdr:col>
      <xdr:colOff>85320</xdr:colOff>
      <xdr:row>26</xdr:row>
      <xdr:rowOff>85320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83640" y="1904760"/>
          <a:ext cx="6920640" cy="3219120"/>
        </a:xfrm>
        <a:prstGeom prst="roundRect">
          <a:avLst>
            <a:gd name="adj" fmla="val 4880"/>
          </a:avLst>
        </a:prstGeom>
        <a:noFill/>
        <a:ln w="25400">
          <a:solidFill>
            <a:srgbClr val="83C081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19080</xdr:colOff>
      <xdr:row>28</xdr:row>
      <xdr:rowOff>0</xdr:rowOff>
    </xdr:from>
    <xdr:to>
      <xdr:col>6</xdr:col>
      <xdr:colOff>85320</xdr:colOff>
      <xdr:row>46</xdr:row>
      <xdr:rowOff>84240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83640" y="5229000"/>
          <a:ext cx="6920640" cy="2713320"/>
        </a:xfrm>
        <a:prstGeom prst="roundRect">
          <a:avLst>
            <a:gd name="adj" fmla="val 5403"/>
          </a:avLst>
        </a:prstGeom>
        <a:noFill/>
        <a:ln w="25400">
          <a:solidFill>
            <a:srgbClr val="CBD86A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542880</xdr:colOff>
      <xdr:row>0</xdr:row>
      <xdr:rowOff>123840</xdr:rowOff>
    </xdr:from>
    <xdr:to>
      <xdr:col>7</xdr:col>
      <xdr:colOff>90555</xdr:colOff>
      <xdr:row>52</xdr:row>
      <xdr:rowOff>9360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42880" y="123840"/>
          <a:ext cx="6744342" cy="8786103"/>
        </a:xfrm>
        <a:prstGeom prst="roundRect">
          <a:avLst>
            <a:gd name="adj" fmla="val 2710"/>
          </a:avLst>
        </a:prstGeom>
        <a:noFill/>
        <a:ln w="25400">
          <a:solidFill>
            <a:srgbClr val="4BB28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0</xdr:col>
      <xdr:colOff>603250</xdr:colOff>
      <xdr:row>0</xdr:row>
      <xdr:rowOff>179920</xdr:rowOff>
    </xdr:from>
    <xdr:to>
      <xdr:col>7</xdr:col>
      <xdr:colOff>19853</xdr:colOff>
      <xdr:row>2</xdr:row>
      <xdr:rowOff>317504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179920"/>
          <a:ext cx="6613270" cy="1661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egislacao.planalto.gov.br/legisla/legislacao.nsf/Viw_Identificacao/lei%2015.191-2025?OpenDocument" TargetMode="External"/><Relationship Id="rId1" Type="http://schemas.openxmlformats.org/officeDocument/2006/relationships/hyperlink" Target="https://www.gov.br/receitafederal/pt-br/assuntos/meu-imposto-de-renda/tabelas/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53"/>
  <sheetViews>
    <sheetView showGridLines="0" tabSelected="1" zoomScale="90" zoomScaleNormal="90" workbookViewId="0">
      <selection activeCell="M3" sqref="M3"/>
    </sheetView>
  </sheetViews>
  <sheetFormatPr defaultColWidth="9.140625" defaultRowHeight="15.75" x14ac:dyDescent="0.25"/>
  <cols>
    <col min="1" max="1" width="9.42578125" style="9" customWidth="1"/>
    <col min="2" max="2" width="1.42578125" style="9" customWidth="1"/>
    <col min="3" max="3" width="51.28515625" style="9" customWidth="1"/>
    <col min="4" max="4" width="21.42578125" style="9" customWidth="1"/>
    <col min="5" max="5" width="1.5703125" style="9" customWidth="1"/>
    <col min="6" max="6" width="21.42578125" style="9" customWidth="1"/>
    <col min="7" max="8" width="1.42578125" style="9" customWidth="1"/>
    <col min="9" max="10" width="14.7109375" style="9" customWidth="1"/>
    <col min="11" max="1024" width="9.140625" style="9"/>
  </cols>
  <sheetData>
    <row r="1" spans="3:10" ht="87" customHeight="1" x14ac:dyDescent="0.25"/>
    <row r="2" spans="3:10" ht="33" customHeight="1" x14ac:dyDescent="0.25">
      <c r="C2" s="49"/>
      <c r="D2" s="49"/>
      <c r="E2" s="49"/>
      <c r="F2" s="49"/>
    </row>
    <row r="3" spans="3:10" ht="28.5" customHeight="1" x14ac:dyDescent="0.25">
      <c r="C3" s="49"/>
      <c r="D3" s="49"/>
      <c r="E3" s="49"/>
      <c r="F3" s="49"/>
    </row>
    <row r="4" spans="3:10" ht="7.5" customHeight="1" x14ac:dyDescent="0.25"/>
    <row r="5" spans="3:10" ht="18.75" x14ac:dyDescent="0.3">
      <c r="C5" s="50" t="s">
        <v>11</v>
      </c>
      <c r="D5" s="50"/>
      <c r="E5" s="50"/>
      <c r="F5" s="50"/>
    </row>
    <row r="6" spans="3:10" ht="4.5" customHeight="1" x14ac:dyDescent="0.25">
      <c r="C6" s="13"/>
      <c r="D6" s="13"/>
      <c r="E6" s="13"/>
      <c r="F6" s="13"/>
    </row>
    <row r="7" spans="3:10" x14ac:dyDescent="0.25">
      <c r="C7" s="14" t="s">
        <v>35</v>
      </c>
      <c r="D7" s="14"/>
      <c r="E7" s="14"/>
      <c r="F7" s="38">
        <v>250000</v>
      </c>
      <c r="J7" s="10"/>
    </row>
    <row r="8" spans="3:10" ht="4.5" customHeight="1" x14ac:dyDescent="0.25">
      <c r="C8" s="13"/>
      <c r="D8" s="13"/>
      <c r="E8" s="13"/>
      <c r="F8" s="13"/>
    </row>
    <row r="9" spans="3:10" x14ac:dyDescent="0.25">
      <c r="C9" s="14" t="s">
        <v>12</v>
      </c>
      <c r="D9" s="14"/>
      <c r="E9" s="14"/>
      <c r="F9" s="39">
        <v>1</v>
      </c>
      <c r="J9" s="10"/>
    </row>
    <row r="10" spans="3:10" ht="4.5" customHeight="1" x14ac:dyDescent="0.25">
      <c r="C10" s="13"/>
      <c r="D10" s="13"/>
      <c r="E10" s="13"/>
      <c r="F10" s="13"/>
    </row>
    <row r="11" spans="3:10" x14ac:dyDescent="0.25">
      <c r="C11" s="14" t="s">
        <v>16</v>
      </c>
      <c r="D11" s="14"/>
      <c r="E11" s="14"/>
      <c r="F11" s="38">
        <v>0</v>
      </c>
    </row>
    <row r="12" spans="3:10" ht="12" customHeight="1" x14ac:dyDescent="0.25">
      <c r="C12" s="15" t="s">
        <v>13</v>
      </c>
      <c r="D12" s="15"/>
      <c r="E12" s="15"/>
      <c r="F12" s="16" t="s">
        <v>14</v>
      </c>
    </row>
    <row r="13" spans="3:10" ht="4.5" customHeight="1" x14ac:dyDescent="0.25">
      <c r="C13" s="13"/>
      <c r="D13" s="13"/>
      <c r="E13" s="13"/>
      <c r="F13" s="13"/>
    </row>
    <row r="14" spans="3:10" x14ac:dyDescent="0.25">
      <c r="C14" s="14" t="s">
        <v>17</v>
      </c>
      <c r="D14" s="14"/>
      <c r="E14" s="14"/>
      <c r="F14" s="38">
        <v>8000</v>
      </c>
    </row>
    <row r="15" spans="3:10" ht="12" customHeight="1" x14ac:dyDescent="0.25">
      <c r="C15" s="15" t="s">
        <v>13</v>
      </c>
      <c r="D15" s="15"/>
      <c r="E15" s="15"/>
      <c r="F15" s="16">
        <f>(1+F9)*Apoio!$B$9</f>
        <v>7123</v>
      </c>
    </row>
    <row r="16" spans="3:10" ht="4.5" customHeight="1" x14ac:dyDescent="0.25">
      <c r="C16" s="13"/>
      <c r="D16" s="13"/>
      <c r="E16" s="13"/>
      <c r="F16" s="13"/>
    </row>
    <row r="17" spans="3:10" x14ac:dyDescent="0.25">
      <c r="C17" s="14" t="s">
        <v>18</v>
      </c>
      <c r="D17" s="14"/>
      <c r="E17" s="14"/>
      <c r="F17" s="38">
        <v>0</v>
      </c>
    </row>
    <row r="18" spans="3:10" ht="12" customHeight="1" x14ac:dyDescent="0.25">
      <c r="C18" s="15" t="s">
        <v>13</v>
      </c>
      <c r="D18" s="15"/>
      <c r="E18" s="15"/>
      <c r="F18" s="16" t="s">
        <v>14</v>
      </c>
    </row>
    <row r="19" spans="3:10" ht="4.5" customHeight="1" x14ac:dyDescent="0.25">
      <c r="C19" s="13"/>
      <c r="D19" s="13"/>
      <c r="E19" s="13"/>
      <c r="F19" s="13"/>
    </row>
    <row r="20" spans="3:10" x14ac:dyDescent="0.25">
      <c r="C20" s="14" t="s">
        <v>19</v>
      </c>
      <c r="D20" s="14"/>
      <c r="E20" s="14"/>
      <c r="F20" s="38">
        <v>0</v>
      </c>
    </row>
    <row r="21" spans="3:10" ht="12" customHeight="1" x14ac:dyDescent="0.25">
      <c r="C21" s="15" t="s">
        <v>13</v>
      </c>
      <c r="D21" s="15"/>
      <c r="E21" s="15"/>
      <c r="F21" s="16" t="s">
        <v>14</v>
      </c>
      <c r="J21" s="10"/>
    </row>
    <row r="22" spans="3:10" ht="4.5" customHeight="1" x14ac:dyDescent="0.25">
      <c r="C22" s="13"/>
      <c r="D22" s="13"/>
      <c r="E22" s="13"/>
      <c r="F22" s="13"/>
    </row>
    <row r="23" spans="3:10" x14ac:dyDescent="0.25">
      <c r="C23" s="14" t="s">
        <v>20</v>
      </c>
      <c r="D23" s="14"/>
      <c r="E23" s="14"/>
      <c r="F23" s="38">
        <v>13000</v>
      </c>
      <c r="J23" s="11"/>
    </row>
    <row r="24" spans="3:10" ht="4.5" customHeight="1" x14ac:dyDescent="0.25">
      <c r="C24" s="13"/>
      <c r="D24" s="13"/>
      <c r="E24" s="13"/>
      <c r="F24" s="13">
        <v>5000</v>
      </c>
    </row>
    <row r="25" spans="3:10" x14ac:dyDescent="0.25">
      <c r="C25" s="17" t="s">
        <v>21</v>
      </c>
      <c r="D25" s="14"/>
      <c r="E25" s="14"/>
      <c r="F25" s="38">
        <v>3000</v>
      </c>
      <c r="J25" s="10"/>
    </row>
    <row r="26" spans="3:10" ht="12" customHeight="1" x14ac:dyDescent="0.25">
      <c r="C26" s="15" t="s">
        <v>13</v>
      </c>
      <c r="D26" s="15"/>
      <c r="E26" s="15"/>
      <c r="F26" s="16">
        <f>MIN(12%*'Simulador IR'!$F$7,MAX(Apoio!$B$12-Apoio!$B$13-Apoio!$B$14-Apoio!$A$2,0))</f>
        <v>30000</v>
      </c>
      <c r="I26" s="42"/>
    </row>
    <row r="27" spans="3:10" ht="7.5" customHeight="1" x14ac:dyDescent="0.25"/>
    <row r="28" spans="3:10" ht="7.5" customHeight="1" x14ac:dyDescent="0.25"/>
    <row r="29" spans="3:10" ht="7.5" customHeight="1" x14ac:dyDescent="0.25"/>
    <row r="30" spans="3:10" ht="15.75" customHeight="1" x14ac:dyDescent="0.3">
      <c r="C30" s="18"/>
      <c r="D30" s="19" t="s">
        <v>22</v>
      </c>
      <c r="E30" s="20"/>
      <c r="F30" s="19" t="s">
        <v>23</v>
      </c>
    </row>
    <row r="31" spans="3:10" ht="4.5" customHeight="1" x14ac:dyDescent="0.25">
      <c r="C31" s="21"/>
      <c r="D31" s="22"/>
      <c r="E31" s="13"/>
      <c r="F31" s="22"/>
    </row>
    <row r="32" spans="3:10" x14ac:dyDescent="0.25">
      <c r="C32" s="14" t="s">
        <v>15</v>
      </c>
      <c r="D32" s="23">
        <f>$F$7</f>
        <v>250000</v>
      </c>
      <c r="E32" s="14"/>
      <c r="F32" s="23">
        <f>D32</f>
        <v>250000</v>
      </c>
      <c r="J32" s="10"/>
    </row>
    <row r="33" spans="2:10" ht="4.5" customHeight="1" x14ac:dyDescent="0.25">
      <c r="C33" s="13"/>
      <c r="D33" s="24"/>
      <c r="F33" s="24"/>
    </row>
    <row r="34" spans="2:10" x14ac:dyDescent="0.25">
      <c r="C34" s="14" t="s">
        <v>24</v>
      </c>
      <c r="D34" s="25">
        <f>-($F$9*Apoio!$B$8+$F$11+IF($F$14&gt;$F$15,($F$9+1)*Apoio!$B$9,$F$14)+$F$17+$F$20)</f>
        <v>-9398.08</v>
      </c>
      <c r="E34" s="26"/>
      <c r="F34" s="25">
        <f>-($F$9*Apoio!$B$8+$F$11+IF($F$14&gt;$F$15,($F$9+1)*Apoio!$B$9,$F$14)+$F$17+$F$20)</f>
        <v>-9398.08</v>
      </c>
      <c r="J34" s="10"/>
    </row>
    <row r="35" spans="2:10" ht="4.5" customHeight="1" x14ac:dyDescent="0.25">
      <c r="C35" s="13"/>
      <c r="D35" s="27"/>
      <c r="E35" s="28"/>
      <c r="F35" s="27"/>
    </row>
    <row r="36" spans="2:10" x14ac:dyDescent="0.25">
      <c r="C36" s="14" t="s">
        <v>25</v>
      </c>
      <c r="D36" s="25">
        <f>-$F$23</f>
        <v>-13000</v>
      </c>
      <c r="E36" s="26"/>
      <c r="F36" s="25">
        <f>-$F$23</f>
        <v>-13000</v>
      </c>
      <c r="J36" s="10"/>
    </row>
    <row r="37" spans="2:10" ht="4.5" customHeight="1" x14ac:dyDescent="0.25">
      <c r="C37" s="13"/>
      <c r="D37" s="27"/>
      <c r="E37" s="28"/>
      <c r="F37" s="27"/>
    </row>
    <row r="38" spans="2:10" x14ac:dyDescent="0.25">
      <c r="C38" s="14" t="s">
        <v>26</v>
      </c>
      <c r="D38" s="25">
        <f>-MIN(12%*$F$7,IF($F$25="",0,$F$25))</f>
        <v>-3000</v>
      </c>
      <c r="E38" s="26"/>
      <c r="F38" s="25">
        <f>-MIN(12%*$F$7,IF($F$25="",0,$F$25))</f>
        <v>-3000</v>
      </c>
      <c r="J38" s="10"/>
    </row>
    <row r="39" spans="2:10" ht="4.5" customHeight="1" x14ac:dyDescent="0.25">
      <c r="C39" s="13"/>
      <c r="D39" s="27"/>
      <c r="E39" s="28"/>
      <c r="F39" s="27"/>
    </row>
    <row r="40" spans="2:10" ht="31.5" customHeight="1" x14ac:dyDescent="0.25">
      <c r="C40" s="29" t="s">
        <v>27</v>
      </c>
      <c r="D40" s="30">
        <v>0</v>
      </c>
      <c r="E40" s="31"/>
      <c r="F40" s="32">
        <f>-12%*$F$7-F38</f>
        <v>-27000</v>
      </c>
      <c r="J40" s="10"/>
    </row>
    <row r="41" spans="2:10" ht="4.5" customHeight="1" x14ac:dyDescent="0.25">
      <c r="C41" s="13"/>
      <c r="D41" s="24"/>
      <c r="F41" s="24"/>
    </row>
    <row r="42" spans="2:10" x14ac:dyDescent="0.25">
      <c r="C42" s="14" t="s">
        <v>28</v>
      </c>
      <c r="D42" s="23">
        <f>D32+D34+D36+D38</f>
        <v>224601.92</v>
      </c>
      <c r="E42" s="14"/>
      <c r="F42" s="23">
        <f>F32+F34+F36+F38+F40</f>
        <v>197601.92000000001</v>
      </c>
      <c r="J42" s="10"/>
    </row>
    <row r="43" spans="2:10" ht="4.5" customHeight="1" x14ac:dyDescent="0.25">
      <c r="C43" s="13"/>
      <c r="D43" s="22"/>
      <c r="E43" s="13"/>
      <c r="F43" s="22"/>
    </row>
    <row r="44" spans="2:10" x14ac:dyDescent="0.25">
      <c r="C44" s="14" t="s">
        <v>29</v>
      </c>
      <c r="D44" s="25">
        <f>IF(D42&lt;Apoio!$A$2,0,IF(D42&lt;Apoio!$A$3,D42*Apoio!$B$3-Apoio!$C$3,IF(D42&lt;Apoio!$A$4,D42*Apoio!$B$4-Apoio!$C$4,IF(D42&lt;Apoio!$A$5,D42*Apoio!$B$5-Apoio!$C$5,D42*Apoio!$B$6-Apoio!$C$6))))</f>
        <v>50860.868000000002</v>
      </c>
      <c r="E44" s="26"/>
      <c r="F44" s="25">
        <f>IF(F42&lt;Apoio!$A$2,0,IF(F42&lt;Apoio!$A$3,F42*Apoio!$B$3-Apoio!$C$3,IF(F42&lt;Apoio!$A$4,F42*Apoio!$B$4-Apoio!$C$4,IF(F42&lt;Apoio!$A$5,F42*Apoio!$B$5-Apoio!$C$5,F42*Apoio!$B$6-Apoio!$C$6))))</f>
        <v>43435.868000000002</v>
      </c>
    </row>
    <row r="45" spans="2:10" ht="10.5" customHeight="1" x14ac:dyDescent="0.25">
      <c r="C45" s="33" t="s">
        <v>30</v>
      </c>
      <c r="D45" s="24"/>
      <c r="F45" s="24"/>
    </row>
    <row r="46" spans="2:10" ht="15.75" customHeight="1" x14ac:dyDescent="0.25">
      <c r="C46" s="34" t="s">
        <v>31</v>
      </c>
      <c r="D46" s="40">
        <f>ROUND(Apoio!$B$18-D44,2)</f>
        <v>4400</v>
      </c>
      <c r="E46" s="36"/>
      <c r="F46" s="35">
        <f>ROUND(Apoio!$B$18-F44,2)</f>
        <v>11825</v>
      </c>
    </row>
    <row r="47" spans="2:10" ht="7.5" customHeight="1" x14ac:dyDescent="0.25"/>
    <row r="48" spans="2:10" ht="15.75" customHeight="1" x14ac:dyDescent="0.25">
      <c r="B48" s="51" t="s">
        <v>32</v>
      </c>
      <c r="C48" s="51"/>
      <c r="D48" s="51"/>
      <c r="E48" s="51"/>
      <c r="F48" s="51"/>
      <c r="G48" s="12"/>
    </row>
    <row r="49" spans="2:7" x14ac:dyDescent="0.25">
      <c r="B49" s="51"/>
      <c r="C49" s="51"/>
      <c r="D49" s="51"/>
      <c r="E49" s="51"/>
      <c r="F49" s="51"/>
      <c r="G49" s="12"/>
    </row>
    <row r="50" spans="2:7" x14ac:dyDescent="0.25">
      <c r="B50" s="51"/>
      <c r="C50" s="51"/>
      <c r="D50" s="51"/>
      <c r="E50" s="51"/>
      <c r="F50" s="51"/>
      <c r="G50" s="12"/>
    </row>
    <row r="51" spans="2:7" x14ac:dyDescent="0.25">
      <c r="B51" s="51"/>
      <c r="C51" s="51"/>
      <c r="D51" s="51"/>
      <c r="E51" s="51"/>
      <c r="F51" s="51"/>
      <c r="G51" s="12"/>
    </row>
    <row r="52" spans="2:7" x14ac:dyDescent="0.25">
      <c r="B52" s="51"/>
      <c r="C52" s="51"/>
      <c r="D52" s="51"/>
      <c r="E52" s="51"/>
      <c r="F52" s="51"/>
      <c r="G52" s="12"/>
    </row>
    <row r="53" spans="2:7" x14ac:dyDescent="0.25">
      <c r="B53" s="12"/>
      <c r="C53" s="12"/>
      <c r="D53" s="12"/>
      <c r="E53" s="12"/>
      <c r="F53" s="12"/>
      <c r="G53" s="12"/>
    </row>
  </sheetData>
  <mergeCells count="3">
    <mergeCell ref="C2:F3"/>
    <mergeCell ref="C5:F5"/>
    <mergeCell ref="B48:F52"/>
  </mergeCells>
  <dataValidations count="2">
    <dataValidation type="decimal" operator="greaterThanOrEqual" allowBlank="1" showInputMessage="1" showErrorMessage="1" sqref="F7 F11 F14 F17 F20 F23 F25" xr:uid="{00000000-0002-0000-0200-000000000000}">
      <formula1>0</formula1>
      <formula2>0</formula2>
    </dataValidation>
    <dataValidation type="whole" operator="greaterThanOrEqual" allowBlank="1" showInputMessage="1" showErrorMessage="1" sqref="F9:G9" xr:uid="{00000000-0002-0000-0200-000001000000}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8"/>
  <sheetViews>
    <sheetView zoomScaleNormal="100" workbookViewId="0">
      <selection activeCell="D9" sqref="D9"/>
    </sheetView>
  </sheetViews>
  <sheetFormatPr defaultColWidth="9.140625" defaultRowHeight="15" x14ac:dyDescent="0.25"/>
  <cols>
    <col min="1" max="1" width="32.28515625" style="1" customWidth="1"/>
    <col min="2" max="2" width="16.5703125" style="1" customWidth="1"/>
    <col min="3" max="3" width="18.7109375" style="1" customWidth="1"/>
    <col min="4" max="4" width="13.28515625" style="1" customWidth="1"/>
    <col min="5" max="1024" width="9.140625" style="1"/>
  </cols>
  <sheetData>
    <row r="1" spans="1:6" ht="24" x14ac:dyDescent="0.25">
      <c r="A1" s="2" t="s">
        <v>0</v>
      </c>
      <c r="B1" s="3" t="s">
        <v>1</v>
      </c>
      <c r="C1" s="3" t="s">
        <v>2</v>
      </c>
      <c r="E1" s="1" t="s">
        <v>33</v>
      </c>
      <c r="F1" s="41" t="s">
        <v>36</v>
      </c>
    </row>
    <row r="2" spans="1:6" x14ac:dyDescent="0.25">
      <c r="A2" s="44">
        <v>29145.599999999999</v>
      </c>
      <c r="B2" s="45">
        <v>0</v>
      </c>
      <c r="C2" s="46"/>
      <c r="D2" s="37"/>
    </row>
    <row r="3" spans="1:6" ht="18" x14ac:dyDescent="0.25">
      <c r="A3" s="44">
        <v>33919.800000000003</v>
      </c>
      <c r="B3" s="45">
        <v>7.4999999999999997E-2</v>
      </c>
      <c r="C3" s="44">
        <v>2185.92</v>
      </c>
      <c r="F3" s="43" t="s">
        <v>34</v>
      </c>
    </row>
    <row r="4" spans="1:6" ht="18" x14ac:dyDescent="0.25">
      <c r="A4" s="44">
        <v>45012.6</v>
      </c>
      <c r="B4" s="45">
        <v>0.15</v>
      </c>
      <c r="C4" s="44">
        <v>4729.91</v>
      </c>
      <c r="F4" s="43"/>
    </row>
    <row r="5" spans="1:6" x14ac:dyDescent="0.25">
      <c r="A5" s="44">
        <v>55976.160000000003</v>
      </c>
      <c r="B5" s="45">
        <v>0.22500000000000001</v>
      </c>
      <c r="C5" s="44">
        <v>8105.85</v>
      </c>
      <c r="F5" s="52" t="s">
        <v>37</v>
      </c>
    </row>
    <row r="6" spans="1:6" x14ac:dyDescent="0.25">
      <c r="A6" s="46" t="s">
        <v>3</v>
      </c>
      <c r="B6" s="45">
        <v>0.27500000000000002</v>
      </c>
      <c r="C6" s="44">
        <v>10904.66</v>
      </c>
      <c r="F6" s="1" t="s">
        <v>38</v>
      </c>
    </row>
    <row r="8" spans="1:6" x14ac:dyDescent="0.25">
      <c r="A8" s="4" t="s">
        <v>4</v>
      </c>
      <c r="B8" s="47">
        <v>2275.08</v>
      </c>
      <c r="C8" s="37"/>
    </row>
    <row r="9" spans="1:6" ht="30" customHeight="1" x14ac:dyDescent="0.25">
      <c r="A9" s="5" t="s">
        <v>5</v>
      </c>
      <c r="B9" s="47">
        <v>3561.5</v>
      </c>
    </row>
    <row r="12" spans="1:6" ht="15.75" x14ac:dyDescent="0.25">
      <c r="A12" s="6" t="s">
        <v>6</v>
      </c>
      <c r="B12" s="48">
        <f>'Simulador IR'!F7</f>
        <v>250000</v>
      </c>
      <c r="F12" s="41"/>
    </row>
    <row r="13" spans="1:6" ht="15.75" x14ac:dyDescent="0.25">
      <c r="A13" s="6" t="s">
        <v>7</v>
      </c>
      <c r="B13" s="48">
        <f>('Simulador IR'!$F$9*Apoio!$B$8+'Simulador IR'!$F$11+IF('Simulador IR'!$F$14&gt;'Simulador IR'!$F$15,('Simulador IR'!$F$9+1)*Apoio!$B$9,'Simulador IR'!$F$14)+'Simulador IR'!$F$17+'Simulador IR'!$F$20)</f>
        <v>9398.08</v>
      </c>
    </row>
    <row r="14" spans="1:6" ht="15.75" x14ac:dyDescent="0.25">
      <c r="A14" s="6" t="s">
        <v>8</v>
      </c>
      <c r="B14" s="48">
        <f>'Simulador IR'!F23</f>
        <v>13000</v>
      </c>
      <c r="C14" s="8"/>
    </row>
    <row r="15" spans="1:6" x14ac:dyDescent="0.25">
      <c r="B15" s="8"/>
    </row>
    <row r="17" spans="1:2" ht="15.75" x14ac:dyDescent="0.25">
      <c r="A17" s="6" t="s">
        <v>9</v>
      </c>
      <c r="B17" s="7">
        <f>'Simulador IR'!D32+'Simulador IR'!D34</f>
        <v>240601.92</v>
      </c>
    </row>
    <row r="18" spans="1:2" ht="15.75" x14ac:dyDescent="0.25">
      <c r="A18" s="6" t="s">
        <v>10</v>
      </c>
      <c r="B18" s="48">
        <f>IF(B17&lt;Apoio!$A$2,0,IF(B17&lt;Apoio!$A$3,B17*Apoio!$B$3-Apoio!$C$3,IF(B17&lt;Apoio!$A$4,B17*Apoio!$B$4-Apoio!$C$4,IF(B17&lt;Apoio!$A$5,B17*Apoio!$B$5-Apoio!$C$5,B17*Apoio!$B$6-Apoio!$C$6))))</f>
        <v>55260.868000000002</v>
      </c>
    </row>
  </sheetData>
  <hyperlinks>
    <hyperlink ref="F1" r:id="rId1" xr:uid="{A37689A6-C19C-46C9-82E7-6CA85D3AF0CE}"/>
    <hyperlink ref="F5" r:id="rId2" display="http://legislacao.planalto.gov.br/legisla/legislacao.nsf/Viw_Identificacao/lei 15.191-2025?OpenDocument" xr:uid="{BA64BD2B-6F06-4B3C-B246-D65E176CB92F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Simulador IR</vt:lpstr>
      <vt:lpstr>Apoio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Cicero Rafael Barros Dias</dc:creator>
  <dc:description/>
  <cp:lastModifiedBy>Ana Elisabete Nobre da Silva Ramos</cp:lastModifiedBy>
  <cp:revision>0</cp:revision>
  <cp:lastPrinted>2014-10-01T23:10:14Z</cp:lastPrinted>
  <dcterms:created xsi:type="dcterms:W3CDTF">2014-10-01T22:28:28Z</dcterms:created>
  <dcterms:modified xsi:type="dcterms:W3CDTF">2026-06-05T20:19:40Z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